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defaultThemeVersion="202300"/>
  <mc:AlternateContent xmlns:mc="http://schemas.openxmlformats.org/markup-compatibility/2006">
    <mc:Choice Requires="x15">
      <x15ac:absPath xmlns:x15ac="http://schemas.microsoft.com/office/spreadsheetml/2010/11/ac" url="/Users/kent/Documents/Sales Collateral/"/>
    </mc:Choice>
  </mc:AlternateContent>
  <xr:revisionPtr revIDLastSave="0" documentId="13_ncr:1_{A74FB46A-F835-CE42-A623-7683DC637A6D}" xr6:coauthVersionLast="47" xr6:coauthVersionMax="47" xr10:uidLastSave="{00000000-0000-0000-0000-000000000000}"/>
  <bookViews>
    <workbookView xWindow="-42640" yWindow="-1060" windowWidth="42620" windowHeight="25420" xr2:uid="{0AED7610-0353-F647-8E30-61A678994667}"/>
  </bookViews>
  <sheets>
    <sheet name="ROI Calculator" sheetId="1" r:id="rId1"/>
    <sheet name="Assumptions"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 l="1"/>
  <c r="C68" i="1"/>
  <c r="D68" i="1" s="1"/>
  <c r="C67" i="1"/>
  <c r="D67" i="1" s="1"/>
  <c r="C53" i="1"/>
  <c r="D53" i="1" s="1"/>
  <c r="C66" i="1" l="1"/>
  <c r="D66" i="1" s="1"/>
  <c r="C65" i="1" l="1"/>
  <c r="C64" i="1"/>
  <c r="C63" i="1"/>
  <c r="C62" i="1"/>
  <c r="C61" i="1"/>
  <c r="C60" i="1"/>
  <c r="C59" i="1"/>
  <c r="C58" i="1"/>
  <c r="C57" i="1"/>
  <c r="D61" i="1" l="1"/>
  <c r="D62" i="1"/>
  <c r="D64" i="1"/>
  <c r="D65" i="1"/>
  <c r="D63" i="1"/>
  <c r="D60" i="1"/>
  <c r="D59" i="1"/>
  <c r="D57" i="1"/>
  <c r="D58" i="1"/>
  <c r="C56" i="1"/>
  <c r="C55" i="1" l="1"/>
  <c r="C54" i="1"/>
  <c r="C52" i="1"/>
  <c r="C51" i="1"/>
  <c r="C50" i="1"/>
  <c r="C48" i="1"/>
  <c r="C47" i="1"/>
  <c r="C46" i="1"/>
  <c r="C45" i="1"/>
  <c r="C43" i="1"/>
  <c r="C42" i="1"/>
  <c r="C41" i="1"/>
  <c r="C40" i="1"/>
  <c r="D41" i="1" l="1"/>
  <c r="D48" i="1"/>
  <c r="D52" i="1"/>
  <c r="D40" i="1"/>
  <c r="D50" i="1"/>
  <c r="D51" i="1"/>
  <c r="D42" i="1"/>
  <c r="D43" i="1"/>
  <c r="D54" i="1"/>
  <c r="D45" i="1"/>
  <c r="D55" i="1"/>
  <c r="D46" i="1"/>
  <c r="D47" i="1"/>
  <c r="D56" i="1"/>
  <c r="C39" i="1"/>
  <c r="C44" i="1"/>
  <c r="C49" i="1"/>
  <c r="C69" i="1" l="1"/>
  <c r="D49" i="1"/>
  <c r="D44" i="1"/>
  <c r="D39" i="1"/>
  <c r="D69" i="1" l="1"/>
  <c r="D32" i="1"/>
  <c r="D35" i="1" s="1"/>
  <c r="D36" i="1" s="1"/>
  <c r="D33" i="1" l="1"/>
</calcChain>
</file>

<file path=xl/sharedStrings.xml><?xml version="1.0" encoding="utf-8"?>
<sst xmlns="http://schemas.openxmlformats.org/spreadsheetml/2006/main" count="109" uniqueCount="106">
  <si>
    <t>Inputs</t>
  </si>
  <si>
    <t>What is the total number of active documents in your quality management system?</t>
  </si>
  <si>
    <t>How many of those documents do you actively train employees on in a year?</t>
  </si>
  <si>
    <t>How many new quality events are opened each month?</t>
  </si>
  <si>
    <t>Of those, how many quality events are resolved / closed each month?</t>
  </si>
  <si>
    <t>Assumptions</t>
  </si>
  <si>
    <t>Employees</t>
  </si>
  <si>
    <t>Document Management</t>
  </si>
  <si>
    <t>Average employee salary</t>
  </si>
  <si>
    <t>Number of full time working days / year</t>
  </si>
  <si>
    <t>Average hourly cost / employee</t>
  </si>
  <si>
    <t>Percent of documents routed for approval</t>
  </si>
  <si>
    <t>Percent of documents that require revision</t>
  </si>
  <si>
    <t>Average time for document review (minutes)</t>
  </si>
  <si>
    <t>Number of new documents created annually</t>
  </si>
  <si>
    <t>Time to create a new document (minutes)</t>
  </si>
  <si>
    <t>Time to revise an existing document (minutes)</t>
  </si>
  <si>
    <t>Time to manage the document lifecycle, per document (minutes)</t>
  </si>
  <si>
    <t>Time to locate documents, per document (minutes)</t>
  </si>
  <si>
    <t>Training</t>
  </si>
  <si>
    <t>Time to train on a document per person per document (minutes)</t>
  </si>
  <si>
    <t>Average times an employee trains on a document per year</t>
  </si>
  <si>
    <t>Quality event management</t>
  </si>
  <si>
    <t>Percent of active events that require root cause analysis (%)</t>
  </si>
  <si>
    <t>Time to conduct root cause analysis, per event (minutes)</t>
  </si>
  <si>
    <t>Time to manage event resolutions (minutes)</t>
  </si>
  <si>
    <t>Time to document event workflow activities, per event (minutes)</t>
  </si>
  <si>
    <t>Time to retrieve event documentation, per event (minutes)</t>
  </si>
  <si>
    <t>Document management</t>
  </si>
  <si>
    <t>Event management</t>
  </si>
  <si>
    <t>Time to assign / organize training per person, per document (minutes)</t>
  </si>
  <si>
    <t>New doc creation</t>
  </si>
  <si>
    <t>Existing doc revision</t>
  </si>
  <si>
    <t>Existing doc review</t>
  </si>
  <si>
    <t>Existing doc management</t>
  </si>
  <si>
    <t>Document assignment</t>
  </si>
  <si>
    <t>Conducting root cause analysis</t>
  </si>
  <si>
    <t>Managing event resolutions</t>
  </si>
  <si>
    <t>Time to manage a CAPA, per event (minutes)</t>
  </si>
  <si>
    <t>Managing CAPAs</t>
  </si>
  <si>
    <t>Documenting event workflow</t>
  </si>
  <si>
    <t>Retrieving event documents</t>
  </si>
  <si>
    <t>TOTALS</t>
  </si>
  <si>
    <t>How many employees require training on QMS or other documents?</t>
  </si>
  <si>
    <t>Audit management</t>
  </si>
  <si>
    <t>How many internal audits do you perform in a year?</t>
  </si>
  <si>
    <t>Training management &amp; execution</t>
  </si>
  <si>
    <t>ROI Summary</t>
  </si>
  <si>
    <t>CURRENT PROCESS / QMS</t>
  </si>
  <si>
    <t>Instructions</t>
  </si>
  <si>
    <t>Estimated hours spent managing and executing quality-related tasks</t>
  </si>
  <si>
    <t>Notes / Examples</t>
  </si>
  <si>
    <t>Value</t>
  </si>
  <si>
    <t>How many vendor audits do you perform in a year?</t>
  </si>
  <si>
    <t>How many times are you audited by external parties in a year?</t>
  </si>
  <si>
    <t>The estimated number of documents that need to be read, understood, and signed off on by employees</t>
  </si>
  <si>
    <t>The number of employees at your organization that require training</t>
  </si>
  <si>
    <t>How many quality events are fully detected, investigated, resolved, and closed out?</t>
  </si>
  <si>
    <t xml:space="preserve">Audits by external 3rd parties deployed by external parties to assess compliance with GxP regulations, guidelines, quality systems, etc. </t>
  </si>
  <si>
    <t>Audits initiated internally to assess compliance with GxP standards</t>
  </si>
  <si>
    <t>Audits initiated by an organization to evaluate 3rd parties hired by said organization</t>
  </si>
  <si>
    <t>Any documents currently in use, relevant, and up-to-date. 
For example: Policies, SOPs, forms, etc.</t>
  </si>
  <si>
    <t>Cost Breakdown of Current Processes</t>
  </si>
  <si>
    <r>
      <t xml:space="preserve">Tell us if you’ve heard this one before. Your current quality management processes aren’t working and you want to explore an electronic quality management system (eQMS), but you’re unsure how to articulate the potential value to those that hold the purse strings. We get it…and that’s why we’ve built this eQMS ROI Calculator. Use this tool to estimate the costs of your current process and build a financial case for the solution you and your team deserve. 
Input your organization's details in the </t>
    </r>
    <r>
      <rPr>
        <b/>
        <sz val="12"/>
        <color rgb="FFFFC000"/>
        <rFont val="Avenir Next Regular"/>
      </rPr>
      <t>YELLOW CELLS</t>
    </r>
    <r>
      <rPr>
        <sz val="12"/>
        <color theme="1"/>
        <rFont val="Avenir Next Regular"/>
      </rPr>
      <t xml:space="preserve"> in the "Inputs" section. You can also adjust any assumptions in the </t>
    </r>
    <r>
      <rPr>
        <b/>
        <sz val="12"/>
        <color rgb="FFFFC000"/>
        <rFont val="Avenir Next Regular"/>
      </rPr>
      <t>YELLOW CELLS</t>
    </r>
    <r>
      <rPr>
        <b/>
        <sz val="12"/>
        <color theme="1"/>
        <rFont val="Avenir Next Regular"/>
      </rPr>
      <t xml:space="preserve"> </t>
    </r>
    <r>
      <rPr>
        <sz val="12"/>
        <color theme="1"/>
        <rFont val="Avenir Next Regular"/>
      </rPr>
      <t xml:space="preserve">on the "Assumptions" tab. Do not adjust any of the formulas in the </t>
    </r>
    <r>
      <rPr>
        <b/>
        <sz val="12"/>
        <color theme="1" tint="0.34998626667073579"/>
        <rFont val="Avenir Next Regular"/>
      </rPr>
      <t>GRAY CELLS</t>
    </r>
    <r>
      <rPr>
        <sz val="12"/>
        <color theme="1"/>
        <rFont val="Avenir Next Regular"/>
      </rPr>
      <t xml:space="preserve">. 
The ROI summary section will estimate the time and costs of your current processes as well as articulate potential savings incurred by a properly configured and implemented eQMS.
</t>
    </r>
    <r>
      <rPr>
        <b/>
        <sz val="14"/>
        <color theme="6" tint="-0.249977111117893"/>
        <rFont val="Avenir Next Regular"/>
      </rPr>
      <t>If you are looking for a fully configurable, quick-to-implement, and easy-to-implement eQMS for your organization, check out ZenQMS at www.ZenQMS.com.</t>
    </r>
    <r>
      <rPr>
        <sz val="12"/>
        <color theme="1"/>
        <rFont val="Avenir Next Regular"/>
      </rPr>
      <t xml:space="preserve">
</t>
    </r>
    <r>
      <rPr>
        <i/>
        <sz val="10"/>
        <color theme="1"/>
        <rFont val="Avenir Next Regular"/>
      </rPr>
      <t xml:space="preserve">Note: This calculator is a tool that estimates costs based on time and average salaries. The calculations performed herein are based on data and input from internal and external parties and are estimates only. The actual cost at your organization may vary from the estimates provided. ZenQMS offers this tool to help individuals estimate their current costs; however, ZenQMS is not responsible for the accuracy of any estimates. </t>
    </r>
  </si>
  <si>
    <t>Time to sign off and close out training per employee, per document (minutes)</t>
  </si>
  <si>
    <t>Time to compile, track, and report on training status per person, per document (minutes)</t>
  </si>
  <si>
    <t>Training sign off / close out</t>
  </si>
  <si>
    <t>Training compiling, tracking, and reporting</t>
  </si>
  <si>
    <t>Audit preparation (external)</t>
  </si>
  <si>
    <t>Time in audit (external)</t>
  </si>
  <si>
    <t>Audit follow up (external)</t>
  </si>
  <si>
    <t>Audit preparation (internal)</t>
  </si>
  <si>
    <t>Time in audit (internal)</t>
  </si>
  <si>
    <t>Audit follow up (internal)</t>
  </si>
  <si>
    <t>Audit preparation (vendor)</t>
  </si>
  <si>
    <t>Time in audit (vendor)</t>
  </si>
  <si>
    <t>Audit follow up (vendor)</t>
  </si>
  <si>
    <t>Time required to prepare for an external audit (hours)</t>
  </si>
  <si>
    <t>Time spent in an external audit (hours)</t>
  </si>
  <si>
    <t>Time spent in external audit follow up (hours)</t>
  </si>
  <si>
    <t>Time required to prepare for an internal audit (hours)</t>
  </si>
  <si>
    <t>Time spent in an internal audit (hours)</t>
  </si>
  <si>
    <t>Time spent in internal audit follow up (hours)</t>
  </si>
  <si>
    <t>Time required to prepare for a vendor audit (hours)</t>
  </si>
  <si>
    <t>Time spent in a vendor audit (hours)</t>
  </si>
  <si>
    <t>Time spent in vendor audit follow up (hours)</t>
  </si>
  <si>
    <t>WITH A WELL-CONFIGURED AND PROPERLY IMPLEMENTED eQMS</t>
  </si>
  <si>
    <t>Total estimated time saved / year (hours)</t>
  </si>
  <si>
    <t>Estimated costs associated with managing and executing qualty related tasks</t>
  </si>
  <si>
    <t>Est. Hours to complete / year</t>
  </si>
  <si>
    <t>Est. Cost</t>
  </si>
  <si>
    <t>Estimated efficiency impact of an eQMS
(A well-configured and properly implemented eQMS should increase efficiency and reduce time required to perform certain quality-related tasks)</t>
  </si>
  <si>
    <t>eQMS impact</t>
  </si>
  <si>
    <t>Total estimated costs saved per year / estimated ROI of an eQMS</t>
  </si>
  <si>
    <t>How many change controls are opened each month?</t>
  </si>
  <si>
    <t>Issues, complaints, deviations, etc.</t>
  </si>
  <si>
    <t>Time to manage a change control (minutes)</t>
  </si>
  <si>
    <t>How many quality management reports do you generate per year?</t>
  </si>
  <si>
    <t>Quality reporting</t>
  </si>
  <si>
    <t>Managing change controls</t>
  </si>
  <si>
    <t>Any requested modifications to systems, processes, docments, etc.</t>
  </si>
  <si>
    <t>How often do you report out key quality metrics or KPIs such as training compliance, audit results, etc. internally or externally?</t>
  </si>
  <si>
    <t>Time required to perform quality data analysis (minutes)</t>
  </si>
  <si>
    <t>Time required to compile and package analysis (minutes)</t>
  </si>
  <si>
    <t>Data analysis</t>
  </si>
  <si>
    <t>Compiling and packaging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</si>
</sst>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quot;$&quot;#,##0.00"/>
    <numFmt numFmtId="168" formatCode="&quot;$&quot;#,##0"/>
  </numFmts>
  <fonts count="16">
    <font>
      <sz val="12"/>
      <color theme="1"/>
      <name val="Aptos Narrow"/>
      <family val="2"/>
      <scheme val="minor"/>
    </font>
    <font>
      <sz val="12"/>
      <color theme="1"/>
      <name val="Aptos Narrow"/>
      <family val="2"/>
      <scheme val="minor"/>
    </font>
    <font>
      <b/>
      <sz val="12"/>
      <color theme="0"/>
      <name val="Book Antiqua Bold"/>
    </font>
    <font>
      <sz val="12"/>
      <color theme="1"/>
      <name val="Avenir Next Regular"/>
    </font>
    <font>
      <b/>
      <sz val="12"/>
      <color theme="0"/>
      <name val="Avenir Next Regular"/>
    </font>
    <font>
      <b/>
      <sz val="12"/>
      <color rgb="FFFFC000"/>
      <name val="Avenir Next Regular"/>
    </font>
    <font>
      <b/>
      <sz val="12"/>
      <color theme="1" tint="0.34998626667073579"/>
      <name val="Avenir Next Regular"/>
    </font>
    <font>
      <b/>
      <sz val="16"/>
      <color theme="1"/>
      <name val="Avenir Next Regular"/>
    </font>
    <font>
      <b/>
      <sz val="16"/>
      <color theme="0"/>
      <name val="Book Antiqua Bold"/>
    </font>
    <font>
      <sz val="10"/>
      <color theme="1"/>
      <name val="Avenir Next Regular"/>
    </font>
    <font>
      <sz val="14"/>
      <color theme="1"/>
      <name val="Avenir Next Regular"/>
    </font>
    <font>
      <b/>
      <sz val="10"/>
      <color theme="0"/>
      <name val="Avenir Next Regular"/>
    </font>
    <font>
      <i/>
      <sz val="10"/>
      <color theme="1"/>
      <name val="Avenir Next Regular"/>
    </font>
    <font>
      <b/>
      <sz val="12"/>
      <color theme="1"/>
      <name val="Avenir Next Regular"/>
    </font>
    <font>
      <b/>
      <sz val="14"/>
      <color theme="6" tint="-0.249977111117893"/>
      <name val="Avenir Next Regular"/>
    </font>
    <font>
      <b/>
      <sz val="16"/>
      <color theme="0"/>
      <name val="Avenir Next Regular"/>
    </font>
  </fonts>
  <fills count="10">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theme="4"/>
        <bgColor indexed="64"/>
      </patternFill>
    </fill>
    <fill>
      <patternFill patternType="solid">
        <fgColor rgb="FF84C88C"/>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8">
    <xf numFmtId="0" fontId="0" fillId="0" borderId="0" xfId="0"/>
    <xf numFmtId="0" fontId="3" fillId="0" borderId="0" xfId="0" applyFont="1" applyAlignment="1">
      <alignment vertical="center"/>
    </xf>
    <xf numFmtId="3" fontId="3" fillId="0" borderId="0" xfId="0" applyNumberFormat="1" applyFont="1" applyAlignment="1">
      <alignment vertical="center"/>
    </xf>
    <xf numFmtId="166" fontId="3" fillId="0" borderId="0" xfId="0" applyNumberFormat="1" applyFont="1" applyAlignment="1">
      <alignment vertical="center"/>
    </xf>
    <xf numFmtId="0" fontId="3" fillId="0" borderId="1" xfId="0" applyFont="1" applyBorder="1" applyAlignment="1">
      <alignment horizontal="right"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8" fillId="5" borderId="0" xfId="0" applyFont="1" applyFill="1" applyAlignment="1">
      <alignment horizontal="center" vertical="center"/>
    </xf>
    <xf numFmtId="0" fontId="11" fillId="4" borderId="0" xfId="0" applyFont="1" applyFill="1"/>
    <xf numFmtId="0" fontId="9" fillId="0" borderId="0" xfId="0" applyFont="1"/>
    <xf numFmtId="0" fontId="9" fillId="3" borderId="0" xfId="0" applyFont="1" applyFill="1"/>
    <xf numFmtId="0" fontId="9" fillId="0" borderId="0" xfId="0" applyFont="1" applyAlignment="1">
      <alignment horizontal="right"/>
    </xf>
    <xf numFmtId="168" fontId="9" fillId="2" borderId="0" xfId="0" applyNumberFormat="1" applyFont="1" applyFill="1"/>
    <xf numFmtId="0" fontId="9" fillId="2" borderId="0" xfId="0" applyFont="1" applyFill="1"/>
    <xf numFmtId="9" fontId="9" fillId="2" borderId="0" xfId="1" applyFont="1" applyFill="1"/>
    <xf numFmtId="0" fontId="2" fillId="4" borderId="0" xfId="0" applyFont="1" applyFill="1"/>
    <xf numFmtId="0" fontId="3" fillId="0" borderId="0" xfId="0" applyFont="1" applyBorder="1" applyAlignment="1">
      <alignment horizontal="left" vertical="center" wrapText="1"/>
    </xf>
    <xf numFmtId="0" fontId="8" fillId="4" borderId="2" xfId="0" applyFont="1" applyFill="1" applyBorder="1" applyAlignment="1">
      <alignment horizontal="left" vertical="center"/>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8" fillId="5" borderId="1" xfId="0" applyFont="1" applyFill="1" applyBorder="1" applyAlignment="1">
      <alignment horizontal="left" vertical="center"/>
    </xf>
    <xf numFmtId="0" fontId="3" fillId="0" borderId="1" xfId="0" applyFont="1" applyBorder="1" applyAlignment="1">
      <alignment horizontal="right" vertical="center"/>
    </xf>
    <xf numFmtId="3" fontId="3" fillId="8" borderId="1" xfId="0" applyNumberFormat="1" applyFont="1" applyFill="1" applyBorder="1" applyAlignment="1">
      <alignment vertical="center"/>
    </xf>
    <xf numFmtId="168" fontId="3" fillId="8" borderId="1" xfId="0" applyNumberFormat="1" applyFont="1" applyFill="1" applyBorder="1" applyAlignment="1">
      <alignment vertical="center"/>
    </xf>
    <xf numFmtId="0" fontId="10" fillId="0" borderId="1" xfId="0" applyFont="1" applyBorder="1" applyAlignment="1">
      <alignment horizontal="right" vertical="center"/>
    </xf>
    <xf numFmtId="3" fontId="7" fillId="8" borderId="1" xfId="0" applyNumberFormat="1" applyFont="1" applyFill="1" applyBorder="1" applyAlignment="1">
      <alignment vertical="center"/>
    </xf>
    <xf numFmtId="168" fontId="7" fillId="8" borderId="1" xfId="0" applyNumberFormat="1" applyFont="1" applyFill="1" applyBorder="1" applyAlignment="1">
      <alignment vertical="center"/>
    </xf>
    <xf numFmtId="0" fontId="4" fillId="4" borderId="1" xfId="0" applyFont="1" applyFill="1" applyBorder="1" applyAlignment="1">
      <alignment vertical="center"/>
    </xf>
    <xf numFmtId="0" fontId="15" fillId="6" borderId="1" xfId="0" applyFont="1" applyFill="1" applyBorder="1" applyAlignment="1">
      <alignment horizontal="left" vertical="center"/>
    </xf>
    <xf numFmtId="0" fontId="4" fillId="7" borderId="1" xfId="0" applyFont="1" applyFill="1" applyBorder="1" applyAlignment="1">
      <alignment horizontal="left" vertical="center"/>
    </xf>
    <xf numFmtId="0" fontId="13" fillId="3" borderId="1" xfId="0" applyFont="1" applyFill="1" applyBorder="1" applyAlignment="1">
      <alignment vertical="center"/>
    </xf>
    <xf numFmtId="3" fontId="13" fillId="3" borderId="1" xfId="0" applyNumberFormat="1" applyFont="1" applyFill="1" applyBorder="1" applyAlignment="1">
      <alignment vertical="center"/>
    </xf>
    <xf numFmtId="168" fontId="13" fillId="3" borderId="1" xfId="0" applyNumberFormat="1" applyFont="1" applyFill="1" applyBorder="1" applyAlignment="1">
      <alignment vertical="center"/>
    </xf>
    <xf numFmtId="3" fontId="3" fillId="9" borderId="1" xfId="0" applyNumberFormat="1" applyFont="1" applyFill="1" applyBorder="1" applyAlignment="1">
      <alignment vertical="center"/>
    </xf>
    <xf numFmtId="168" fontId="3" fillId="9" borderId="1" xfId="0" applyNumberFormat="1" applyFont="1" applyFill="1" applyBorder="1" applyAlignment="1">
      <alignment vertical="center"/>
    </xf>
    <xf numFmtId="0" fontId="4" fillId="4" borderId="1" xfId="0" applyFont="1" applyFill="1" applyBorder="1" applyAlignment="1">
      <alignment horizontal="right" vertical="center"/>
    </xf>
    <xf numFmtId="3" fontId="4" fillId="4" borderId="1" xfId="0" applyNumberFormat="1" applyFont="1" applyFill="1" applyBorder="1" applyAlignment="1">
      <alignment vertical="center"/>
    </xf>
    <xf numFmtId="168" fontId="4" fillId="4" borderId="1" xfId="0" applyNumberFormat="1" applyFont="1" applyFill="1" applyBorder="1" applyAlignment="1">
      <alignment vertical="center"/>
    </xf>
    <xf numFmtId="0" fontId="9" fillId="0" borderId="0" xfId="0" applyFont="1" applyBorder="1" applyAlignment="1">
      <alignment horizontal="right" wrapText="1"/>
    </xf>
    <xf numFmtId="9" fontId="9" fillId="2" borderId="0" xfId="0" applyNumberFormat="1" applyFont="1" applyFill="1" applyBorder="1" applyAlignment="1">
      <alignment horizontal="right" vertical="center"/>
    </xf>
    <xf numFmtId="166" fontId="9" fillId="3" borderId="0" xfId="0" applyNumberFormat="1" applyFont="1" applyFill="1"/>
  </cellXfs>
  <cellStyles count="2">
    <cellStyle name="Normal" xfId="0" builtinId="0"/>
    <cellStyle name="Percent" xfId="1" builtinId="5"/>
  </cellStyles>
  <dxfs count="0"/>
  <tableStyles count="0" defaultTableStyle="TableStyleMedium2" defaultPivotStyle="PivotStyleLight16"/>
  <colors>
    <mruColors>
      <color rgb="FF84C8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8BECE-6458-3A49-BE7A-2A4368376B88}">
  <dimension ref="B1:J70"/>
  <sheetViews>
    <sheetView showGridLines="0" tabSelected="1" zoomScale="92" zoomScaleNormal="92" workbookViewId="0">
      <selection activeCell="J5" sqref="J5"/>
    </sheetView>
  </sheetViews>
  <sheetFormatPr baseColWidth="10" defaultRowHeight="19" customHeight="1"/>
  <cols>
    <col min="1" max="1" width="4.83203125" style="1" customWidth="1"/>
    <col min="2" max="3" width="81.33203125" style="1" customWidth="1"/>
    <col min="4" max="4" width="17.1640625" style="1" customWidth="1"/>
    <col min="5" max="10" width="11" style="1" customWidth="1"/>
    <col min="11" max="11" width="23.83203125" style="1" customWidth="1"/>
    <col min="12" max="16384" width="10.83203125" style="1"/>
  </cols>
  <sheetData>
    <row r="1" spans="2:4" ht="23" customHeight="1"/>
    <row r="2" spans="2:4" ht="24" customHeight="1">
      <c r="B2" s="17" t="s">
        <v>49</v>
      </c>
      <c r="C2" s="17"/>
      <c r="D2" s="17"/>
    </row>
    <row r="3" spans="2:4" ht="19" customHeight="1">
      <c r="B3" s="19" t="s">
        <v>63</v>
      </c>
      <c r="C3" s="20"/>
      <c r="D3" s="21"/>
    </row>
    <row r="4" spans="2:4" ht="19" customHeight="1">
      <c r="B4" s="22"/>
      <c r="C4" s="18"/>
      <c r="D4" s="23"/>
    </row>
    <row r="5" spans="2:4" ht="19" customHeight="1">
      <c r="B5" s="22"/>
      <c r="C5" s="18"/>
      <c r="D5" s="23"/>
    </row>
    <row r="6" spans="2:4" ht="19" customHeight="1">
      <c r="B6" s="22"/>
      <c r="C6" s="18"/>
      <c r="D6" s="23"/>
    </row>
    <row r="7" spans="2:4" ht="19" customHeight="1">
      <c r="B7" s="22"/>
      <c r="C7" s="18"/>
      <c r="D7" s="23"/>
    </row>
    <row r="8" spans="2:4" ht="19" customHeight="1">
      <c r="B8" s="22"/>
      <c r="C8" s="18"/>
      <c r="D8" s="23"/>
    </row>
    <row r="9" spans="2:4" ht="19" customHeight="1">
      <c r="B9" s="22"/>
      <c r="C9" s="18"/>
      <c r="D9" s="23"/>
    </row>
    <row r="10" spans="2:4" ht="19" customHeight="1">
      <c r="B10" s="22"/>
      <c r="C10" s="18"/>
      <c r="D10" s="23"/>
    </row>
    <row r="11" spans="2:4" ht="19" customHeight="1">
      <c r="B11" s="22"/>
      <c r="C11" s="18"/>
      <c r="D11" s="23"/>
    </row>
    <row r="12" spans="2:4" ht="19" customHeight="1">
      <c r="B12" s="22"/>
      <c r="C12" s="18"/>
      <c r="D12" s="23"/>
    </row>
    <row r="13" spans="2:4" ht="19" customHeight="1">
      <c r="B13" s="22"/>
      <c r="C13" s="18"/>
      <c r="D13" s="23"/>
    </row>
    <row r="14" spans="2:4" ht="19" customHeight="1">
      <c r="B14" s="22"/>
      <c r="C14" s="18"/>
      <c r="D14" s="23"/>
    </row>
    <row r="15" spans="2:4" ht="19" customHeight="1">
      <c r="B15" s="22"/>
      <c r="C15" s="18"/>
      <c r="D15" s="23"/>
    </row>
    <row r="16" spans="2:4" ht="19" customHeight="1">
      <c r="B16" s="24"/>
      <c r="C16" s="25"/>
      <c r="D16" s="26"/>
    </row>
    <row r="17" spans="2:10" ht="19" customHeight="1">
      <c r="B17" s="16"/>
      <c r="C17" s="16"/>
      <c r="D17" s="16"/>
    </row>
    <row r="18" spans="2:10" ht="32" customHeight="1">
      <c r="B18" s="7" t="s">
        <v>0</v>
      </c>
      <c r="C18" s="7" t="s">
        <v>51</v>
      </c>
      <c r="D18" s="7" t="s">
        <v>52</v>
      </c>
      <c r="J18" s="9"/>
    </row>
    <row r="19" spans="2:10" ht="37" customHeight="1">
      <c r="B19" s="5" t="s">
        <v>1</v>
      </c>
      <c r="C19" s="5" t="s">
        <v>61</v>
      </c>
      <c r="D19" s="6">
        <v>500</v>
      </c>
      <c r="J19" s="9"/>
    </row>
    <row r="20" spans="2:10" ht="37" customHeight="1">
      <c r="B20" s="5" t="s">
        <v>2</v>
      </c>
      <c r="C20" s="5" t="s">
        <v>55</v>
      </c>
      <c r="D20" s="6">
        <v>125</v>
      </c>
      <c r="J20" s="9"/>
    </row>
    <row r="21" spans="2:10" ht="37" customHeight="1">
      <c r="B21" s="5" t="s">
        <v>43</v>
      </c>
      <c r="C21" s="5" t="s">
        <v>56</v>
      </c>
      <c r="D21" s="6">
        <v>50</v>
      </c>
      <c r="J21" s="9"/>
    </row>
    <row r="22" spans="2:10" ht="37" customHeight="1">
      <c r="B22" s="5" t="s">
        <v>3</v>
      </c>
      <c r="C22" s="5" t="s">
        <v>95</v>
      </c>
      <c r="D22" s="6">
        <v>10</v>
      </c>
      <c r="J22" s="9"/>
    </row>
    <row r="23" spans="2:10" ht="37" customHeight="1">
      <c r="B23" s="5" t="s">
        <v>94</v>
      </c>
      <c r="C23" s="5" t="s">
        <v>100</v>
      </c>
      <c r="D23" s="6">
        <v>3</v>
      </c>
      <c r="J23" s="9"/>
    </row>
    <row r="24" spans="2:10" ht="37" customHeight="1">
      <c r="B24" s="5" t="s">
        <v>4</v>
      </c>
      <c r="C24" s="5" t="s">
        <v>57</v>
      </c>
      <c r="D24" s="6">
        <v>5</v>
      </c>
      <c r="J24" s="9"/>
    </row>
    <row r="25" spans="2:10" ht="37" customHeight="1">
      <c r="B25" s="5" t="s">
        <v>54</v>
      </c>
      <c r="C25" s="5" t="s">
        <v>58</v>
      </c>
      <c r="D25" s="6">
        <v>1</v>
      </c>
      <c r="J25" s="9"/>
    </row>
    <row r="26" spans="2:10" ht="37" customHeight="1">
      <c r="B26" s="5" t="s">
        <v>45</v>
      </c>
      <c r="C26" s="5" t="s">
        <v>59</v>
      </c>
      <c r="D26" s="6">
        <v>5</v>
      </c>
      <c r="J26" s="9"/>
    </row>
    <row r="27" spans="2:10" ht="37" customHeight="1">
      <c r="B27" s="5" t="s">
        <v>53</v>
      </c>
      <c r="C27" s="5" t="s">
        <v>60</v>
      </c>
      <c r="D27" s="6">
        <v>5</v>
      </c>
      <c r="J27" s="9"/>
    </row>
    <row r="28" spans="2:10" ht="37" customHeight="1">
      <c r="B28" s="5" t="s">
        <v>97</v>
      </c>
      <c r="C28" s="5" t="s">
        <v>101</v>
      </c>
      <c r="D28" s="6">
        <v>12</v>
      </c>
      <c r="J28" s="9"/>
    </row>
    <row r="29" spans="2:10" ht="22" customHeight="1">
      <c r="J29" s="9"/>
    </row>
    <row r="30" spans="2:10" ht="35" customHeight="1">
      <c r="B30" s="27" t="s">
        <v>47</v>
      </c>
      <c r="C30" s="27"/>
      <c r="D30" s="27"/>
      <c r="J30" s="9"/>
    </row>
    <row r="31" spans="2:10" ht="23" customHeight="1">
      <c r="B31" s="36" t="s">
        <v>48</v>
      </c>
      <c r="C31" s="36"/>
      <c r="D31" s="36"/>
      <c r="J31" s="9"/>
    </row>
    <row r="32" spans="2:10" ht="19" customHeight="1">
      <c r="B32" s="28" t="s">
        <v>50</v>
      </c>
      <c r="C32" s="28"/>
      <c r="D32" s="29">
        <f>C69</f>
        <v>5693.5</v>
      </c>
      <c r="J32" s="9"/>
    </row>
    <row r="33" spans="2:10" ht="19" customHeight="1">
      <c r="B33" s="28" t="s">
        <v>88</v>
      </c>
      <c r="C33" s="28"/>
      <c r="D33" s="30">
        <f>D69</f>
        <v>227740</v>
      </c>
      <c r="G33" s="2"/>
      <c r="J33" s="9"/>
    </row>
    <row r="34" spans="2:10" ht="28" customHeight="1">
      <c r="B34" s="35" t="s">
        <v>86</v>
      </c>
      <c r="C34" s="35"/>
      <c r="D34" s="35"/>
      <c r="J34" s="9"/>
    </row>
    <row r="35" spans="2:10" ht="26" customHeight="1">
      <c r="B35" s="31" t="s">
        <v>87</v>
      </c>
      <c r="C35" s="31"/>
      <c r="D35" s="32">
        <f>D32-(D32*(1-Assumptions!C44))</f>
        <v>2277.4</v>
      </c>
      <c r="J35" s="9"/>
    </row>
    <row r="36" spans="2:10" ht="26" customHeight="1">
      <c r="B36" s="31" t="s">
        <v>93</v>
      </c>
      <c r="C36" s="31"/>
      <c r="D36" s="33">
        <f>D35*Assumptions!$C$6</f>
        <v>91096</v>
      </c>
      <c r="J36" s="9"/>
    </row>
    <row r="37" spans="2:10" ht="19" customHeight="1">
      <c r="J37" s="9"/>
    </row>
    <row r="38" spans="2:10" ht="19" customHeight="1">
      <c r="B38" s="34" t="s">
        <v>62</v>
      </c>
      <c r="C38" s="42" t="s">
        <v>89</v>
      </c>
      <c r="D38" s="42" t="s">
        <v>90</v>
      </c>
      <c r="J38" s="9"/>
    </row>
    <row r="39" spans="2:10" ht="19" customHeight="1">
      <c r="B39" s="37" t="s">
        <v>28</v>
      </c>
      <c r="C39" s="38">
        <f>SUM(C40:C43)</f>
        <v>655</v>
      </c>
      <c r="D39" s="39">
        <f>C39*Assumptions!$C$6</f>
        <v>26200</v>
      </c>
      <c r="J39" s="9"/>
    </row>
    <row r="40" spans="2:10" ht="19" customHeight="1">
      <c r="B40" s="4" t="s">
        <v>31</v>
      </c>
      <c r="C40" s="40">
        <f>Assumptions!C11*(Assumptions!C12/60)</f>
        <v>50</v>
      </c>
      <c r="D40" s="41">
        <f>C40*Assumptions!$C$6</f>
        <v>2000</v>
      </c>
      <c r="J40" s="9"/>
    </row>
    <row r="41" spans="2:10" ht="19" customHeight="1">
      <c r="B41" s="4" t="s">
        <v>32</v>
      </c>
      <c r="C41" s="40">
        <f>D19*Assumptions!C9*(Assumptions!C13/60)</f>
        <v>500</v>
      </c>
      <c r="D41" s="41">
        <f>C41*Assumptions!$C$6</f>
        <v>20000</v>
      </c>
      <c r="J41" s="9"/>
    </row>
    <row r="42" spans="2:10" ht="19" customHeight="1">
      <c r="B42" s="4" t="s">
        <v>33</v>
      </c>
      <c r="C42" s="40">
        <f>D19*Assumptions!C8*(Assumptions!C10/60)</f>
        <v>25</v>
      </c>
      <c r="D42" s="41">
        <f>C42*Assumptions!$C$6</f>
        <v>1000</v>
      </c>
      <c r="J42" s="9"/>
    </row>
    <row r="43" spans="2:10" ht="19" customHeight="1">
      <c r="B43" s="4" t="s">
        <v>34</v>
      </c>
      <c r="C43" s="40">
        <f>D19*Assumptions!C8*(SUM(Assumptions!C14:C15)/60)</f>
        <v>80</v>
      </c>
      <c r="D43" s="41">
        <f>C43*Assumptions!$C$6</f>
        <v>3200</v>
      </c>
      <c r="J43" s="9"/>
    </row>
    <row r="44" spans="2:10" ht="19" customHeight="1">
      <c r="B44" s="37" t="s">
        <v>46</v>
      </c>
      <c r="C44" s="38">
        <f>SUM(C45:C48)</f>
        <v>4687.5</v>
      </c>
      <c r="D44" s="39">
        <f>C44*Assumptions!$C$6</f>
        <v>187500</v>
      </c>
      <c r="J44" s="9"/>
    </row>
    <row r="45" spans="2:10" ht="19" customHeight="1">
      <c r="B45" s="4" t="s">
        <v>35</v>
      </c>
      <c r="C45" s="40">
        <f>$D$20*$D$21*(Assumptions!C17/60)*Assumptions!$C$21</f>
        <v>520.83333333333326</v>
      </c>
      <c r="D45" s="41">
        <f>C45*Assumptions!$C$6</f>
        <v>20833.333333333328</v>
      </c>
      <c r="J45" s="9"/>
    </row>
    <row r="46" spans="2:10" ht="19" customHeight="1">
      <c r="B46" s="4" t="s">
        <v>66</v>
      </c>
      <c r="C46" s="40">
        <f>$D$20*$D$21*(Assumptions!C18/60)*Assumptions!$C$21</f>
        <v>520.83333333333326</v>
      </c>
      <c r="D46" s="41">
        <f>C46*Assumptions!$C$6</f>
        <v>20833.333333333328</v>
      </c>
      <c r="J46" s="9"/>
    </row>
    <row r="47" spans="2:10" ht="19" customHeight="1">
      <c r="B47" s="4" t="s">
        <v>67</v>
      </c>
      <c r="C47" s="40">
        <f>$D$20*$D$21*(Assumptions!C19/60)*Assumptions!$C$21</f>
        <v>520.83333333333326</v>
      </c>
      <c r="D47" s="41">
        <f>C47*Assumptions!$C$6</f>
        <v>20833.333333333328</v>
      </c>
      <c r="J47" s="9"/>
    </row>
    <row r="48" spans="2:10" ht="19" customHeight="1">
      <c r="B48" s="4" t="s">
        <v>19</v>
      </c>
      <c r="C48" s="40">
        <f>$D$20*$D$21*(Assumptions!C20/60)*Assumptions!$C$21</f>
        <v>3125</v>
      </c>
      <c r="D48" s="41">
        <f>C48*Assumptions!$C$6</f>
        <v>125000</v>
      </c>
      <c r="J48" s="9"/>
    </row>
    <row r="49" spans="2:10" ht="19" customHeight="1">
      <c r="B49" s="37" t="s">
        <v>29</v>
      </c>
      <c r="C49" s="38">
        <f>SUM(C50:C55)</f>
        <v>171</v>
      </c>
      <c r="D49" s="39">
        <f>C49*Assumptions!$C$6</f>
        <v>6840</v>
      </c>
      <c r="J49" s="9"/>
    </row>
    <row r="50" spans="2:10" ht="19" customHeight="1">
      <c r="B50" s="4" t="s">
        <v>36</v>
      </c>
      <c r="C50" s="40">
        <f>$D$22*12*Assumptions!$C$23*(Assumptions!C24/60)</f>
        <v>6</v>
      </c>
      <c r="D50" s="41">
        <f>C50*Assumptions!$C$6</f>
        <v>240</v>
      </c>
      <c r="J50" s="9"/>
    </row>
    <row r="51" spans="2:10" ht="19" customHeight="1">
      <c r="B51" s="4" t="s">
        <v>37</v>
      </c>
      <c r="C51" s="40">
        <f>$D$24*12*(Assumptions!C25/60)</f>
        <v>15</v>
      </c>
      <c r="D51" s="41">
        <f>C51*Assumptions!$C$6</f>
        <v>600</v>
      </c>
      <c r="J51" s="9"/>
    </row>
    <row r="52" spans="2:10" ht="19" customHeight="1">
      <c r="B52" s="4" t="s">
        <v>39</v>
      </c>
      <c r="C52" s="40">
        <f>$D$22*12*(Assumptions!C26/60)</f>
        <v>30</v>
      </c>
      <c r="D52" s="41">
        <f>C52*Assumptions!$C$6</f>
        <v>1200</v>
      </c>
      <c r="J52" s="9"/>
    </row>
    <row r="53" spans="2:10" ht="19" customHeight="1">
      <c r="B53" s="4" t="s">
        <v>99</v>
      </c>
      <c r="C53" s="40">
        <f>$D$22*12*(Assumptions!C27/60)</f>
        <v>60</v>
      </c>
      <c r="D53" s="41">
        <f>C53*Assumptions!$C$6</f>
        <v>2400</v>
      </c>
      <c r="J53" s="9"/>
    </row>
    <row r="54" spans="2:10" ht="19" customHeight="1">
      <c r="B54" s="4" t="s">
        <v>40</v>
      </c>
      <c r="C54" s="40">
        <f>$D$22*12*(Assumptions!C28/60)</f>
        <v>30</v>
      </c>
      <c r="D54" s="41">
        <f>C54*Assumptions!$C$6</f>
        <v>1200</v>
      </c>
      <c r="J54" s="9"/>
    </row>
    <row r="55" spans="2:10" ht="19" customHeight="1">
      <c r="B55" s="4" t="s">
        <v>41</v>
      </c>
      <c r="C55" s="40">
        <f>$D$22*12*(Assumptions!C29/60)</f>
        <v>30</v>
      </c>
      <c r="D55" s="41">
        <f>C55*Assumptions!$C$6</f>
        <v>1200</v>
      </c>
      <c r="J55" s="9"/>
    </row>
    <row r="56" spans="2:10" ht="19" customHeight="1">
      <c r="B56" s="37" t="s">
        <v>44</v>
      </c>
      <c r="C56" s="38">
        <f>SUM(C57:C65)</f>
        <v>132</v>
      </c>
      <c r="D56" s="39">
        <f>C56*Assumptions!$C$6</f>
        <v>5280</v>
      </c>
      <c r="J56" s="9"/>
    </row>
    <row r="57" spans="2:10" ht="19" customHeight="1">
      <c r="B57" s="4" t="s">
        <v>68</v>
      </c>
      <c r="C57" s="40">
        <f>$D$25*Assumptions!C31</f>
        <v>16</v>
      </c>
      <c r="D57" s="41">
        <f>C57*Assumptions!$C$6</f>
        <v>640</v>
      </c>
      <c r="H57" s="11"/>
      <c r="J57" s="9"/>
    </row>
    <row r="58" spans="2:10" ht="19" customHeight="1">
      <c r="B58" s="4" t="s">
        <v>69</v>
      </c>
      <c r="C58" s="40">
        <f>$D$25*Assumptions!C32</f>
        <v>8</v>
      </c>
      <c r="D58" s="41">
        <f>C58*Assumptions!$C$6</f>
        <v>320</v>
      </c>
      <c r="J58" s="9"/>
    </row>
    <row r="59" spans="2:10" ht="19" customHeight="1">
      <c r="B59" s="4" t="s">
        <v>70</v>
      </c>
      <c r="C59" s="40">
        <f>$D$25*Assumptions!C33</f>
        <v>8</v>
      </c>
      <c r="D59" s="41">
        <f>C59*Assumptions!$C$6</f>
        <v>320</v>
      </c>
      <c r="J59" s="9"/>
    </row>
    <row r="60" spans="2:10" ht="19" customHeight="1">
      <c r="B60" s="4" t="s">
        <v>71</v>
      </c>
      <c r="C60" s="40">
        <f>$D$26*Assumptions!C34</f>
        <v>10</v>
      </c>
      <c r="D60" s="41">
        <f>C60*Assumptions!$C$6</f>
        <v>400</v>
      </c>
      <c r="H60" s="11"/>
      <c r="I60" s="9"/>
      <c r="J60" s="9"/>
    </row>
    <row r="61" spans="2:10" ht="19" customHeight="1">
      <c r="B61" s="4" t="s">
        <v>72</v>
      </c>
      <c r="C61" s="40">
        <f>$D$26*Assumptions!C35</f>
        <v>20</v>
      </c>
      <c r="D61" s="41">
        <f>C61*Assumptions!$C$6</f>
        <v>800</v>
      </c>
    </row>
    <row r="62" spans="2:10" ht="19" customHeight="1">
      <c r="B62" s="4" t="s">
        <v>73</v>
      </c>
      <c r="C62" s="40">
        <f>$D$26*Assumptions!C36</f>
        <v>20</v>
      </c>
      <c r="D62" s="41">
        <f>C62*Assumptions!$C$6</f>
        <v>800</v>
      </c>
    </row>
    <row r="63" spans="2:10" ht="19" customHeight="1">
      <c r="B63" s="4" t="s">
        <v>74</v>
      </c>
      <c r="C63" s="40">
        <f>$D$27*Assumptions!C37</f>
        <v>10</v>
      </c>
      <c r="D63" s="41">
        <f>C63*Assumptions!$C$6</f>
        <v>400</v>
      </c>
    </row>
    <row r="64" spans="2:10" ht="19" customHeight="1">
      <c r="B64" s="4" t="s">
        <v>75</v>
      </c>
      <c r="C64" s="40">
        <f>$D$27*Assumptions!C38</f>
        <v>20</v>
      </c>
      <c r="D64" s="41">
        <f>C64*Assumptions!$C$6</f>
        <v>800</v>
      </c>
    </row>
    <row r="65" spans="2:5" ht="19" customHeight="1">
      <c r="B65" s="4" t="s">
        <v>76</v>
      </c>
      <c r="C65" s="40">
        <f>$D$27*Assumptions!C39</f>
        <v>20</v>
      </c>
      <c r="D65" s="41">
        <f>C65*Assumptions!$C$6</f>
        <v>800</v>
      </c>
    </row>
    <row r="66" spans="2:5" ht="19" customHeight="1">
      <c r="B66" s="37" t="s">
        <v>98</v>
      </c>
      <c r="C66" s="38">
        <f>SUM(C67:C68)</f>
        <v>48</v>
      </c>
      <c r="D66" s="39">
        <f>C66*Assumptions!$C$6</f>
        <v>1920</v>
      </c>
    </row>
    <row r="67" spans="2:5" ht="19" customHeight="1">
      <c r="B67" s="4" t="s">
        <v>104</v>
      </c>
      <c r="C67" s="40">
        <f>$D$28*(Assumptions!C41/60)</f>
        <v>24</v>
      </c>
      <c r="D67" s="41">
        <f>C67*Assumptions!$C$6</f>
        <v>960</v>
      </c>
    </row>
    <row r="68" spans="2:5" ht="19" customHeight="1">
      <c r="B68" s="4" t="s">
        <v>105</v>
      </c>
      <c r="C68" s="40">
        <f>$D$28*(Assumptions!C42/60)</f>
        <v>24</v>
      </c>
      <c r="D68" s="41">
        <f>C68*Assumptions!$C$6</f>
        <v>960</v>
      </c>
    </row>
    <row r="69" spans="2:5" ht="19" customHeight="1">
      <c r="B69" s="42" t="s">
        <v>42</v>
      </c>
      <c r="C69" s="43">
        <f>SUM(C49,C44,C39,C56,C66)</f>
        <v>5693.5</v>
      </c>
      <c r="D69" s="44">
        <f>SUM(D49,D44,D39,D56,D66)</f>
        <v>227740</v>
      </c>
    </row>
    <row r="70" spans="2:5" ht="19" customHeight="1">
      <c r="E70" s="3"/>
    </row>
  </sheetData>
  <mergeCells count="9">
    <mergeCell ref="B36:C36"/>
    <mergeCell ref="B32:C32"/>
    <mergeCell ref="B33:C33"/>
    <mergeCell ref="B30:D30"/>
    <mergeCell ref="B31:D31"/>
    <mergeCell ref="B34:D34"/>
    <mergeCell ref="B35:C35"/>
    <mergeCell ref="B2:D2"/>
    <mergeCell ref="B3:D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C0C43-D635-8E48-81EA-D5940A17C404}">
  <dimension ref="B2:C44"/>
  <sheetViews>
    <sheetView zoomScale="125" zoomScaleNormal="125" workbookViewId="0">
      <selection activeCell="C44" sqref="C44"/>
    </sheetView>
  </sheetViews>
  <sheetFormatPr baseColWidth="10" defaultRowHeight="15"/>
  <cols>
    <col min="1" max="1" width="3.83203125" style="9" customWidth="1"/>
    <col min="2" max="2" width="71.6640625" style="9" customWidth="1"/>
    <col min="3" max="16384" width="10.83203125" style="9"/>
  </cols>
  <sheetData>
    <row r="2" spans="2:3" ht="17">
      <c r="B2" s="15" t="s">
        <v>5</v>
      </c>
      <c r="C2" s="8"/>
    </row>
    <row r="3" spans="2:3">
      <c r="B3" s="10" t="s">
        <v>6</v>
      </c>
      <c r="C3" s="10"/>
    </row>
    <row r="4" spans="2:3">
      <c r="B4" s="11" t="s">
        <v>8</v>
      </c>
      <c r="C4" s="12">
        <v>80000</v>
      </c>
    </row>
    <row r="5" spans="2:3">
      <c r="B5" s="11" t="s">
        <v>9</v>
      </c>
      <c r="C5" s="13">
        <v>250</v>
      </c>
    </row>
    <row r="6" spans="2:3">
      <c r="B6" s="11" t="s">
        <v>10</v>
      </c>
      <c r="C6" s="47">
        <f>C4/(C5*8)</f>
        <v>40</v>
      </c>
    </row>
    <row r="7" spans="2:3">
      <c r="B7" s="10" t="s">
        <v>7</v>
      </c>
      <c r="C7" s="10"/>
    </row>
    <row r="8" spans="2:3">
      <c r="B8" s="11" t="s">
        <v>11</v>
      </c>
      <c r="C8" s="14">
        <v>0.2</v>
      </c>
    </row>
    <row r="9" spans="2:3">
      <c r="B9" s="11" t="s">
        <v>12</v>
      </c>
      <c r="C9" s="14">
        <v>0.2</v>
      </c>
    </row>
    <row r="10" spans="2:3">
      <c r="B10" s="11" t="s">
        <v>13</v>
      </c>
      <c r="C10" s="13">
        <v>15</v>
      </c>
    </row>
    <row r="11" spans="2:3">
      <c r="B11" s="11" t="s">
        <v>14</v>
      </c>
      <c r="C11" s="13">
        <v>50</v>
      </c>
    </row>
    <row r="12" spans="2:3">
      <c r="B12" s="11" t="s">
        <v>15</v>
      </c>
      <c r="C12" s="13">
        <v>60</v>
      </c>
    </row>
    <row r="13" spans="2:3">
      <c r="B13" s="11" t="s">
        <v>16</v>
      </c>
      <c r="C13" s="13">
        <v>300</v>
      </c>
    </row>
    <row r="14" spans="2:3">
      <c r="B14" s="11" t="s">
        <v>17</v>
      </c>
      <c r="C14" s="13">
        <v>30</v>
      </c>
    </row>
    <row r="15" spans="2:3">
      <c r="B15" s="11" t="s">
        <v>18</v>
      </c>
      <c r="C15" s="13">
        <v>18</v>
      </c>
    </row>
    <row r="16" spans="2:3">
      <c r="B16" s="10" t="s">
        <v>19</v>
      </c>
      <c r="C16" s="10"/>
    </row>
    <row r="17" spans="2:3">
      <c r="B17" s="11" t="s">
        <v>30</v>
      </c>
      <c r="C17" s="13">
        <v>5</v>
      </c>
    </row>
    <row r="18" spans="2:3">
      <c r="B18" s="11" t="s">
        <v>64</v>
      </c>
      <c r="C18" s="13">
        <v>5</v>
      </c>
    </row>
    <row r="19" spans="2:3">
      <c r="B19" s="11" t="s">
        <v>65</v>
      </c>
      <c r="C19" s="13">
        <v>5</v>
      </c>
    </row>
    <row r="20" spans="2:3">
      <c r="B20" s="11" t="s">
        <v>20</v>
      </c>
      <c r="C20" s="13">
        <v>30</v>
      </c>
    </row>
    <row r="21" spans="2:3">
      <c r="B21" s="11" t="s">
        <v>21</v>
      </c>
      <c r="C21" s="13">
        <v>1</v>
      </c>
    </row>
    <row r="22" spans="2:3">
      <c r="B22" s="10" t="s">
        <v>22</v>
      </c>
      <c r="C22" s="10"/>
    </row>
    <row r="23" spans="2:3">
      <c r="B23" s="11" t="s">
        <v>23</v>
      </c>
      <c r="C23" s="14">
        <v>0.1</v>
      </c>
    </row>
    <row r="24" spans="2:3">
      <c r="B24" s="11" t="s">
        <v>24</v>
      </c>
      <c r="C24" s="13">
        <v>30</v>
      </c>
    </row>
    <row r="25" spans="2:3">
      <c r="B25" s="11" t="s">
        <v>25</v>
      </c>
      <c r="C25" s="13">
        <v>15</v>
      </c>
    </row>
    <row r="26" spans="2:3">
      <c r="B26" s="11" t="s">
        <v>38</v>
      </c>
      <c r="C26" s="13">
        <v>15</v>
      </c>
    </row>
    <row r="27" spans="2:3">
      <c r="B27" s="11" t="s">
        <v>96</v>
      </c>
      <c r="C27" s="13">
        <v>30</v>
      </c>
    </row>
    <row r="28" spans="2:3">
      <c r="B28" s="11" t="s">
        <v>26</v>
      </c>
      <c r="C28" s="13">
        <v>15</v>
      </c>
    </row>
    <row r="29" spans="2:3">
      <c r="B29" s="11" t="s">
        <v>27</v>
      </c>
      <c r="C29" s="13">
        <v>15</v>
      </c>
    </row>
    <row r="30" spans="2:3">
      <c r="B30" s="10" t="s">
        <v>44</v>
      </c>
      <c r="C30" s="10"/>
    </row>
    <row r="31" spans="2:3">
      <c r="B31" s="11" t="s">
        <v>77</v>
      </c>
      <c r="C31" s="13">
        <v>16</v>
      </c>
    </row>
    <row r="32" spans="2:3">
      <c r="B32" s="11" t="s">
        <v>78</v>
      </c>
      <c r="C32" s="13">
        <v>8</v>
      </c>
    </row>
    <row r="33" spans="2:3">
      <c r="B33" s="11" t="s">
        <v>79</v>
      </c>
      <c r="C33" s="13">
        <v>8</v>
      </c>
    </row>
    <row r="34" spans="2:3">
      <c r="B34" s="11" t="s">
        <v>80</v>
      </c>
      <c r="C34" s="13">
        <v>2</v>
      </c>
    </row>
    <row r="35" spans="2:3">
      <c r="B35" s="11" t="s">
        <v>81</v>
      </c>
      <c r="C35" s="13">
        <v>4</v>
      </c>
    </row>
    <row r="36" spans="2:3">
      <c r="B36" s="11" t="s">
        <v>82</v>
      </c>
      <c r="C36" s="13">
        <v>4</v>
      </c>
    </row>
    <row r="37" spans="2:3">
      <c r="B37" s="11" t="s">
        <v>83</v>
      </c>
      <c r="C37" s="13">
        <v>2</v>
      </c>
    </row>
    <row r="38" spans="2:3">
      <c r="B38" s="11" t="s">
        <v>84</v>
      </c>
      <c r="C38" s="13">
        <v>4</v>
      </c>
    </row>
    <row r="39" spans="2:3">
      <c r="B39" s="11" t="s">
        <v>85</v>
      </c>
      <c r="C39" s="13">
        <v>4</v>
      </c>
    </row>
    <row r="40" spans="2:3">
      <c r="B40" s="10" t="s">
        <v>98</v>
      </c>
      <c r="C40" s="10"/>
    </row>
    <row r="41" spans="2:3">
      <c r="B41" s="11" t="s">
        <v>102</v>
      </c>
      <c r="C41" s="13">
        <v>120</v>
      </c>
    </row>
    <row r="42" spans="2:3">
      <c r="B42" s="11" t="s">
        <v>103</v>
      </c>
      <c r="C42" s="13">
        <v>120</v>
      </c>
    </row>
    <row r="43" spans="2:3">
      <c r="B43" s="10" t="s">
        <v>92</v>
      </c>
      <c r="C43" s="10"/>
    </row>
    <row r="44" spans="2:3" ht="48">
      <c r="B44" s="45" t="s">
        <v>91</v>
      </c>
      <c r="C44" s="46">
        <v>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ROI Calculator</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Siri</dc:creator>
  <cp:lastModifiedBy>Kent Siri</cp:lastModifiedBy>
  <dcterms:created xsi:type="dcterms:W3CDTF">2024-11-20T19:17:24Z</dcterms:created>
  <dcterms:modified xsi:type="dcterms:W3CDTF">2024-11-25T20:48:35Z</dcterms:modified>
</cp:coreProperties>
</file>